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90" yWindow="1260" windowWidth="8460" windowHeight="6030" activeTab="0"/>
  </bookViews>
  <sheets>
    <sheet name="Warm Weather Finish" sheetId="1" r:id="rId1"/>
    <sheet name="Cold Weather Finish" sheetId="2" r:id="rId2"/>
  </sheets>
  <definedNames/>
  <calcPr fullCalcOnLoad="1"/>
</workbook>
</file>

<file path=xl/sharedStrings.xml><?xml version="1.0" encoding="utf-8"?>
<sst xmlns="http://schemas.openxmlformats.org/spreadsheetml/2006/main" count="93" uniqueCount="42">
  <si>
    <t>Ad libitum</t>
  </si>
  <si>
    <t>95% Ad lib.</t>
  </si>
  <si>
    <t>90% Ad lib.</t>
  </si>
  <si>
    <t>Feed Intake (lb DM)</t>
  </si>
  <si>
    <t>ADG (lb)</t>
  </si>
  <si>
    <t>Fed 2x / day</t>
  </si>
  <si>
    <t>Fed 1x / day</t>
  </si>
  <si>
    <t>F:G (lb DM)</t>
  </si>
  <si>
    <t>Yield Grade</t>
  </si>
  <si>
    <t>Quality Grade *</t>
  </si>
  <si>
    <t>*Quality Grade of 6.0 = High Select, 7.0 = Low Choice.</t>
  </si>
  <si>
    <t>Shrunk Wt In (lb)</t>
  </si>
  <si>
    <t>Pay Wt. Out (lb)</t>
  </si>
  <si>
    <t>Avg Ration DM (%)</t>
  </si>
  <si>
    <t>Yardage, Interst etc.</t>
  </si>
  <si>
    <t>Avg. Feed Cost/ Ton</t>
  </si>
  <si>
    <t>($/hd/day)</t>
  </si>
  <si>
    <t>Avg. Days on Feed</t>
  </si>
  <si>
    <t>Avg. Total Feed Cost</t>
  </si>
  <si>
    <t>Avg. Total Yard Cost</t>
  </si>
  <si>
    <t>Cost Comparison</t>
  </si>
  <si>
    <t>($/hd)</t>
  </si>
  <si>
    <t>Dressing % (avg)</t>
  </si>
  <si>
    <t>(st.dev.)</t>
  </si>
  <si>
    <t>Carcass Value ($/cwt)</t>
  </si>
  <si>
    <t>Carcass Value</t>
  </si>
  <si>
    <t>difference</t>
  </si>
  <si>
    <t>----------------------------------------------------------------------------------------------------------------------</t>
  </si>
  <si>
    <t>(less discount/premium)</t>
  </si>
  <si>
    <t xml:space="preserve">     Estimation of performance values</t>
  </si>
  <si>
    <t>Warm Weather Limited Feed Intake</t>
  </si>
  <si>
    <t xml:space="preserve">      Estimation of performance values</t>
  </si>
  <si>
    <t xml:space="preserve">     Provide your values in the appropriate column 1x Ad libitum or 2x Ad libitum.</t>
  </si>
  <si>
    <t>Cold Weather Limited Feed Intake</t>
  </si>
  <si>
    <t xml:space="preserve">     Provide your own values in the appropriate column 1x Ad libitum or 2x Ad libitum.</t>
  </si>
  <si>
    <t>GR Dahlke</t>
  </si>
  <si>
    <t>2003, Iowa Beef Center</t>
  </si>
  <si>
    <t>MP Hoffman</t>
  </si>
  <si>
    <t>515 294 9910</t>
  </si>
  <si>
    <t>515 294 5517</t>
  </si>
  <si>
    <t>(program questions)</t>
  </si>
  <si>
    <t>(data questions)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</si>
</sst>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2"/>
      <name val="Arial"/>
      <family val="2"/>
    </font>
    <font>
      <sz val="12"/>
      <name val="Times New Roman"/>
      <family val="1"/>
    </font>
    <font>
      <b/>
      <i/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name val="Times New Roman"/>
      <family val="1"/>
    </font>
    <font>
      <b/>
      <sz val="12"/>
      <color indexed="48"/>
      <name val="Times New Roman"/>
      <family val="1"/>
    </font>
    <font>
      <b/>
      <i/>
      <sz val="12"/>
      <color indexed="60"/>
      <name val="Times New Roman"/>
      <family val="1"/>
    </font>
    <font>
      <sz val="12"/>
      <color indexed="12"/>
      <name val="Times New Roman"/>
      <family val="1"/>
    </font>
    <font>
      <sz val="12"/>
      <color indexed="48"/>
      <name val="Times New Roman"/>
      <family val="1"/>
    </font>
    <font>
      <b/>
      <sz val="12"/>
      <color indexed="60"/>
      <name val="Times New Roman"/>
      <family val="1"/>
    </font>
    <font>
      <i/>
      <sz val="12"/>
      <color indexed="60"/>
      <name val="Times New Roman"/>
      <family val="1"/>
    </font>
    <font>
      <sz val="12"/>
      <color indexed="60"/>
      <name val="Times New Roman"/>
      <family val="1"/>
    </font>
    <font>
      <b/>
      <i/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4" borderId="1" xfId="0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1" fillId="4" borderId="3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9" fontId="7" fillId="0" borderId="0" xfId="0" applyNumberFormat="1" applyFont="1" applyAlignment="1">
      <alignment/>
    </xf>
    <xf numFmtId="0" fontId="6" fillId="5" borderId="5" xfId="0" applyFont="1" applyFill="1" applyBorder="1" applyAlignment="1">
      <alignment/>
    </xf>
    <xf numFmtId="2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2" borderId="0" xfId="0" applyFont="1" applyFill="1" applyAlignment="1">
      <alignment/>
    </xf>
    <xf numFmtId="0" fontId="10" fillId="0" borderId="0" xfId="0" applyFont="1" applyAlignment="1">
      <alignment/>
    </xf>
    <xf numFmtId="0" fontId="10" fillId="6" borderId="5" xfId="0" applyFont="1" applyFill="1" applyBorder="1" applyAlignment="1">
      <alignment/>
    </xf>
    <xf numFmtId="0" fontId="6" fillId="6" borderId="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0" fillId="5" borderId="5" xfId="0" applyFont="1" applyFill="1" applyBorder="1" applyAlignment="1">
      <alignment/>
    </xf>
    <xf numFmtId="0" fontId="10" fillId="2" borderId="0" xfId="0" applyFont="1" applyFill="1" applyAlignment="1">
      <alignment/>
    </xf>
    <xf numFmtId="2" fontId="14" fillId="0" borderId="5" xfId="0" applyNumberFormat="1" applyFont="1" applyBorder="1" applyAlignment="1" applyProtection="1">
      <alignment/>
      <protection locked="0"/>
    </xf>
    <xf numFmtId="2" fontId="15" fillId="0" borderId="0" xfId="0" applyNumberFormat="1" applyFont="1" applyAlignment="1">
      <alignment/>
    </xf>
    <xf numFmtId="2" fontId="10" fillId="2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6" fillId="2" borderId="0" xfId="0" applyFont="1" applyFill="1" applyAlignment="1" quotePrefix="1">
      <alignment/>
    </xf>
    <xf numFmtId="0" fontId="16" fillId="2" borderId="0" xfId="0" applyFont="1" applyFill="1" applyAlignment="1">
      <alignment/>
    </xf>
    <xf numFmtId="0" fontId="14" fillId="0" borderId="5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 applyProtection="1">
      <alignment/>
      <protection locked="0"/>
    </xf>
    <xf numFmtId="0" fontId="17" fillId="6" borderId="5" xfId="0" applyFont="1" applyFill="1" applyBorder="1" applyAlignment="1">
      <alignment/>
    </xf>
    <xf numFmtId="2" fontId="8" fillId="6" borderId="5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2" fontId="8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1" fontId="15" fillId="0" borderId="0" xfId="0" applyNumberFormat="1" applyFont="1" applyAlignment="1">
      <alignment/>
    </xf>
    <xf numFmtId="0" fontId="15" fillId="2" borderId="0" xfId="0" applyFont="1" applyFill="1" applyAlignment="1">
      <alignment/>
    </xf>
    <xf numFmtId="164" fontId="15" fillId="0" borderId="0" xfId="0" applyNumberFormat="1" applyFont="1" applyAlignment="1">
      <alignment/>
    </xf>
    <xf numFmtId="164" fontId="15" fillId="2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/>
    </xf>
    <xf numFmtId="164" fontId="19" fillId="2" borderId="0" xfId="0" applyNumberFormat="1" applyFont="1" applyFill="1" applyAlignment="1">
      <alignment/>
    </xf>
    <xf numFmtId="0" fontId="20" fillId="2" borderId="0" xfId="0" applyFont="1" applyFill="1" applyAlignment="1">
      <alignment/>
    </xf>
    <xf numFmtId="2" fontId="21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38100</xdr:rowOff>
    </xdr:from>
    <xdr:to>
      <xdr:col>1</xdr:col>
      <xdr:colOff>1076325</xdr:colOff>
      <xdr:row>2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0025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1</xdr:col>
      <xdr:colOff>1066800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955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66"/>
  <sheetViews>
    <sheetView showGridLines="0" showRowColHeaders="0" tabSelected="1" workbookViewId="0" topLeftCell="A1">
      <selection activeCell="D13" sqref="D13"/>
    </sheetView>
  </sheetViews>
  <sheetFormatPr defaultColWidth="9.140625" defaultRowHeight="12.75"/>
  <cols>
    <col min="1" max="1" width="2.7109375" style="3" customWidth="1"/>
    <col min="2" max="2" width="20.71093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  <col min="8" max="8" width="12.7109375" style="0" customWidth="1"/>
    <col min="10" max="10" width="12.7109375" style="0" customWidth="1"/>
    <col min="11" max="11" width="2.7109375" style="0" customWidth="1"/>
    <col min="12" max="12" width="12.7109375" style="0" customWidth="1"/>
    <col min="13" max="13" width="2.7109375" style="0" customWidth="1"/>
    <col min="14" max="14" width="12.7109375" style="0" customWidth="1"/>
    <col min="15" max="15" width="2.7109375" style="0" customWidth="1"/>
  </cols>
  <sheetData>
    <row r="1" spans="1:15" ht="12.75">
      <c r="A1" s="4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4"/>
    </row>
    <row r="2" spans="1:15" ht="12.75">
      <c r="A2" s="7"/>
      <c r="O2" s="4"/>
    </row>
    <row r="3" spans="1:15" ht="18.75">
      <c r="A3" s="7"/>
      <c r="B3" s="6"/>
      <c r="C3" s="6"/>
      <c r="D3" s="58" t="s">
        <v>30</v>
      </c>
      <c r="E3" s="58"/>
      <c r="F3" s="58"/>
      <c r="G3" s="58"/>
      <c r="H3" s="58"/>
      <c r="I3" s="58"/>
      <c r="J3" s="58"/>
      <c r="L3" s="6"/>
      <c r="M3" s="6"/>
      <c r="N3" s="6"/>
      <c r="O3" s="4"/>
    </row>
    <row r="4" spans="1:15" ht="15.75">
      <c r="A4" s="7"/>
      <c r="B4" s="21"/>
      <c r="C4" s="21"/>
      <c r="D4" s="59"/>
      <c r="E4" s="59"/>
      <c r="F4" s="59"/>
      <c r="G4" s="59"/>
      <c r="H4" s="59"/>
      <c r="I4" s="59"/>
      <c r="J4" s="59"/>
      <c r="K4" s="14"/>
      <c r="L4" s="21"/>
      <c r="M4" s="21"/>
      <c r="N4" s="21"/>
      <c r="O4" s="10"/>
    </row>
    <row r="5" spans="1:15" ht="15.75">
      <c r="A5" s="7"/>
      <c r="B5" s="5" t="s">
        <v>32</v>
      </c>
      <c r="C5" s="21"/>
      <c r="D5" s="6"/>
      <c r="E5" s="21"/>
      <c r="F5" s="21"/>
      <c r="G5" s="21"/>
      <c r="H5" s="21"/>
      <c r="I5" s="21"/>
      <c r="J5" s="21"/>
      <c r="K5" s="14"/>
      <c r="L5" s="21"/>
      <c r="M5" s="21"/>
      <c r="N5" s="21"/>
      <c r="O5" s="10"/>
    </row>
    <row r="6" spans="1:15" ht="15.75">
      <c r="A6" s="7"/>
      <c r="B6" s="21"/>
      <c r="C6" s="21"/>
      <c r="D6" s="21"/>
      <c r="E6" s="21"/>
      <c r="F6" s="21"/>
      <c r="G6" s="21"/>
      <c r="H6" s="21"/>
      <c r="I6" s="21"/>
      <c r="J6" s="21"/>
      <c r="K6" s="14"/>
      <c r="L6" s="21"/>
      <c r="M6" s="21"/>
      <c r="N6" s="21"/>
      <c r="O6" s="10"/>
    </row>
    <row r="7" spans="1:15" s="1" customFormat="1" ht="15.75">
      <c r="A7" s="8"/>
      <c r="B7" s="15"/>
      <c r="C7" s="15"/>
      <c r="D7" s="15" t="s">
        <v>6</v>
      </c>
      <c r="E7" s="15"/>
      <c r="F7" s="15" t="s">
        <v>6</v>
      </c>
      <c r="G7" s="15"/>
      <c r="H7" s="15" t="s">
        <v>6</v>
      </c>
      <c r="I7" s="15"/>
      <c r="J7" s="15" t="s">
        <v>5</v>
      </c>
      <c r="K7" s="15"/>
      <c r="L7" s="15" t="s">
        <v>5</v>
      </c>
      <c r="M7" s="15"/>
      <c r="N7" s="15" t="s">
        <v>5</v>
      </c>
      <c r="O7" s="11"/>
    </row>
    <row r="8" spans="1:15" s="1" customFormat="1" ht="15.75">
      <c r="A8" s="8"/>
      <c r="B8" s="15"/>
      <c r="C8" s="15"/>
      <c r="D8" s="15" t="s">
        <v>0</v>
      </c>
      <c r="E8" s="16"/>
      <c r="F8" s="16" t="s">
        <v>1</v>
      </c>
      <c r="G8" s="15"/>
      <c r="H8" s="16" t="s">
        <v>2</v>
      </c>
      <c r="I8" s="15"/>
      <c r="J8" s="15" t="s">
        <v>0</v>
      </c>
      <c r="K8" s="16"/>
      <c r="L8" s="16" t="s">
        <v>1</v>
      </c>
      <c r="M8" s="15"/>
      <c r="N8" s="16" t="s">
        <v>2</v>
      </c>
      <c r="O8" s="11"/>
    </row>
    <row r="9" spans="1:15" ht="3.75" customHeight="1">
      <c r="A9" s="7"/>
      <c r="B9" s="29"/>
      <c r="C9" s="29"/>
      <c r="D9" s="29"/>
      <c r="E9" s="29"/>
      <c r="F9" s="29"/>
      <c r="G9" s="29"/>
      <c r="H9" s="29"/>
      <c r="I9" s="29"/>
      <c r="J9" s="29"/>
      <c r="K9" s="17"/>
      <c r="L9" s="29"/>
      <c r="M9" s="29"/>
      <c r="N9" s="29"/>
      <c r="O9" s="10"/>
    </row>
    <row r="10" spans="1:15" ht="15.75">
      <c r="A10" s="7"/>
      <c r="B10" s="15" t="s">
        <v>3</v>
      </c>
      <c r="C10" s="30"/>
      <c r="D10" s="31">
        <v>24.3</v>
      </c>
      <c r="E10" s="21"/>
      <c r="F10" s="32">
        <f>D10*0.95</f>
        <v>23.085</v>
      </c>
      <c r="G10" s="32"/>
      <c r="H10" s="32">
        <f>D10*0.9</f>
        <v>21.87</v>
      </c>
      <c r="I10" s="33"/>
      <c r="J10" s="31">
        <v>24.9</v>
      </c>
      <c r="K10" s="18"/>
      <c r="L10" s="32">
        <f>J10*0.959</f>
        <v>23.879099999999998</v>
      </c>
      <c r="M10" s="32"/>
      <c r="N10" s="32">
        <f>J10*0.899</f>
        <v>22.385099999999998</v>
      </c>
      <c r="O10" s="10"/>
    </row>
    <row r="11" spans="1:15" ht="15.75">
      <c r="A11" s="7"/>
      <c r="B11" s="15"/>
      <c r="C11" s="30"/>
      <c r="D11" s="35"/>
      <c r="E11" s="21"/>
      <c r="F11" s="32"/>
      <c r="G11" s="32"/>
      <c r="H11" s="32"/>
      <c r="I11" s="33"/>
      <c r="J11" s="35"/>
      <c r="K11" s="18"/>
      <c r="L11" s="57"/>
      <c r="M11" s="57"/>
      <c r="N11" s="57"/>
      <c r="O11" s="10"/>
    </row>
    <row r="12" spans="1:15" ht="15.75">
      <c r="A12" s="7"/>
      <c r="B12" s="15" t="s">
        <v>4</v>
      </c>
      <c r="C12" s="30"/>
      <c r="D12" s="31">
        <v>2.45</v>
      </c>
      <c r="E12" s="21"/>
      <c r="F12" s="32">
        <f>D12*0.964</f>
        <v>2.3618</v>
      </c>
      <c r="G12" s="32"/>
      <c r="H12" s="32">
        <f>D12*0.975</f>
        <v>2.38875</v>
      </c>
      <c r="I12" s="33"/>
      <c r="J12" s="31">
        <v>3.62</v>
      </c>
      <c r="K12" s="18"/>
      <c r="L12" s="32">
        <f>J12*0.943</f>
        <v>3.41366</v>
      </c>
      <c r="M12" s="32"/>
      <c r="N12" s="32">
        <f>J12*0.94</f>
        <v>3.4028</v>
      </c>
      <c r="O12" s="10"/>
    </row>
    <row r="13" spans="1:15" ht="15.75">
      <c r="A13" s="7"/>
      <c r="B13" s="15"/>
      <c r="C13" s="30"/>
      <c r="D13" s="35"/>
      <c r="E13" s="21"/>
      <c r="F13" s="32"/>
      <c r="G13" s="32"/>
      <c r="H13" s="32"/>
      <c r="I13" s="33"/>
      <c r="J13" s="35"/>
      <c r="K13" s="18"/>
      <c r="L13" s="32"/>
      <c r="M13" s="32"/>
      <c r="N13" s="32"/>
      <c r="O13" s="10"/>
    </row>
    <row r="14" spans="1:15" ht="15.75">
      <c r="A14" s="7"/>
      <c r="B14" s="15" t="s">
        <v>7</v>
      </c>
      <c r="C14" s="30"/>
      <c r="D14" s="31">
        <v>6.92</v>
      </c>
      <c r="E14" s="21"/>
      <c r="F14" s="32">
        <f>D14*0.9855</f>
        <v>6.81966</v>
      </c>
      <c r="G14" s="32"/>
      <c r="H14" s="32">
        <f>D14*0.988</f>
        <v>6.8369599999999995</v>
      </c>
      <c r="I14" s="33"/>
      <c r="J14" s="31">
        <v>6.92</v>
      </c>
      <c r="K14" s="18"/>
      <c r="L14" s="32">
        <f>J14*1.011</f>
        <v>6.9961199999999995</v>
      </c>
      <c r="M14" s="32"/>
      <c r="N14" s="32">
        <f>J14*0.951</f>
        <v>6.58092</v>
      </c>
      <c r="O14" s="10"/>
    </row>
    <row r="15" spans="1:15" ht="15.75">
      <c r="A15" s="7"/>
      <c r="B15" s="15"/>
      <c r="C15" s="30"/>
      <c r="D15" s="35"/>
      <c r="E15" s="21"/>
      <c r="F15" s="32"/>
      <c r="G15" s="32"/>
      <c r="H15" s="32"/>
      <c r="I15" s="33"/>
      <c r="J15" s="35"/>
      <c r="K15" s="18"/>
      <c r="L15" s="32"/>
      <c r="M15" s="32"/>
      <c r="N15" s="32"/>
      <c r="O15" s="10"/>
    </row>
    <row r="16" spans="1:15" ht="15.75">
      <c r="A16" s="7"/>
      <c r="B16" s="15" t="s">
        <v>22</v>
      </c>
      <c r="C16" s="30"/>
      <c r="D16" s="31">
        <v>61.12</v>
      </c>
      <c r="E16" s="21"/>
      <c r="F16" s="32">
        <f>D16*0.9978</f>
        <v>60.985535999999996</v>
      </c>
      <c r="G16" s="32"/>
      <c r="H16" s="32">
        <f>D16*1.0132</f>
        <v>61.926784000000005</v>
      </c>
      <c r="I16" s="33"/>
      <c r="J16" s="31">
        <v>61.12</v>
      </c>
      <c r="K16" s="18"/>
      <c r="L16" s="32">
        <f>J16*1.019</f>
        <v>62.28127999999999</v>
      </c>
      <c r="M16" s="32"/>
      <c r="N16" s="32">
        <f>J16*1.027</f>
        <v>62.770239999999994</v>
      </c>
      <c r="O16" s="10"/>
    </row>
    <row r="17" spans="1:15" ht="15.75">
      <c r="A17" s="7"/>
      <c r="B17" s="15" t="s">
        <v>23</v>
      </c>
      <c r="C17" s="30"/>
      <c r="D17" s="35"/>
      <c r="E17" s="21"/>
      <c r="F17" s="32"/>
      <c r="G17" s="32"/>
      <c r="H17" s="32"/>
      <c r="I17" s="33"/>
      <c r="J17" s="35"/>
      <c r="K17" s="18"/>
      <c r="L17" s="32"/>
      <c r="M17" s="32"/>
      <c r="N17" s="32"/>
      <c r="O17" s="10"/>
    </row>
    <row r="18" spans="1:15" ht="15.75">
      <c r="A18" s="7"/>
      <c r="B18" s="15" t="s">
        <v>8</v>
      </c>
      <c r="C18" s="30"/>
      <c r="D18" s="31">
        <v>2.37</v>
      </c>
      <c r="E18" s="21"/>
      <c r="F18" s="32">
        <f>D18*0.869</f>
        <v>2.05953</v>
      </c>
      <c r="G18" s="32"/>
      <c r="H18" s="32">
        <f>D18*1.03</f>
        <v>2.4411</v>
      </c>
      <c r="I18" s="33"/>
      <c r="J18" s="31">
        <v>2.37</v>
      </c>
      <c r="K18" s="18"/>
      <c r="L18" s="32">
        <f>J18*1.009</f>
        <v>2.39133</v>
      </c>
      <c r="M18" s="32"/>
      <c r="N18" s="32">
        <f>J18*0.961</f>
        <v>2.27757</v>
      </c>
      <c r="O18" s="10"/>
    </row>
    <row r="19" spans="1:15" ht="15.75">
      <c r="A19" s="7"/>
      <c r="B19" s="15" t="s">
        <v>23</v>
      </c>
      <c r="C19" s="30"/>
      <c r="D19" s="35"/>
      <c r="E19" s="21"/>
      <c r="F19" s="32"/>
      <c r="G19" s="32"/>
      <c r="H19" s="32"/>
      <c r="I19" s="33"/>
      <c r="J19" s="35"/>
      <c r="K19" s="18"/>
      <c r="L19" s="32"/>
      <c r="M19" s="32"/>
      <c r="N19" s="32"/>
      <c r="O19" s="10"/>
    </row>
    <row r="20" spans="1:15" ht="15.75">
      <c r="A20" s="7"/>
      <c r="B20" s="15" t="s">
        <v>9</v>
      </c>
      <c r="C20" s="30"/>
      <c r="D20" s="31">
        <v>6.15</v>
      </c>
      <c r="E20" s="21"/>
      <c r="F20" s="32">
        <f>D20*1.02</f>
        <v>6.273000000000001</v>
      </c>
      <c r="G20" s="32"/>
      <c r="H20" s="32">
        <f>D20*1.143</f>
        <v>7.029450000000001</v>
      </c>
      <c r="I20" s="33"/>
      <c r="J20" s="31">
        <v>6.15</v>
      </c>
      <c r="K20" s="18"/>
      <c r="L20" s="32">
        <f>J20*1.017</f>
        <v>6.25455</v>
      </c>
      <c r="M20" s="32"/>
      <c r="N20" s="32">
        <f>J20*1.044</f>
        <v>6.4206</v>
      </c>
      <c r="O20" s="10"/>
    </row>
    <row r="21" spans="1:15" ht="15.75">
      <c r="A21" s="7"/>
      <c r="B21" s="15" t="s">
        <v>23</v>
      </c>
      <c r="C21" s="21"/>
      <c r="D21" s="21"/>
      <c r="E21" s="21"/>
      <c r="F21" s="21"/>
      <c r="G21" s="21"/>
      <c r="H21" s="21"/>
      <c r="I21" s="21"/>
      <c r="J21" s="21"/>
      <c r="K21" s="14"/>
      <c r="L21" s="21"/>
      <c r="M21" s="21"/>
      <c r="N21" s="21"/>
      <c r="O21" s="10"/>
    </row>
    <row r="22" spans="1:15" ht="15.75">
      <c r="A22" s="7"/>
      <c r="B22" s="19" t="s">
        <v>10</v>
      </c>
      <c r="C22" s="21"/>
      <c r="D22" s="21"/>
      <c r="E22" s="21"/>
      <c r="F22" s="21"/>
      <c r="G22" s="36" t="s">
        <v>27</v>
      </c>
      <c r="H22" s="37"/>
      <c r="I22" s="37"/>
      <c r="J22" s="37"/>
      <c r="K22" s="20"/>
      <c r="L22" s="37"/>
      <c r="M22" s="37"/>
      <c r="N22" s="37"/>
      <c r="O22" s="10"/>
    </row>
    <row r="23" spans="1:15" ht="15.75">
      <c r="A23" s="7"/>
      <c r="B23" s="21"/>
      <c r="C23" s="21"/>
      <c r="D23" s="21"/>
      <c r="E23" s="21"/>
      <c r="F23" s="21"/>
      <c r="G23" s="21"/>
      <c r="H23" s="21"/>
      <c r="I23" s="21"/>
      <c r="J23" s="21"/>
      <c r="K23" s="14"/>
      <c r="L23" s="21"/>
      <c r="M23" s="21"/>
      <c r="N23" s="21"/>
      <c r="O23" s="10"/>
    </row>
    <row r="24" spans="1:15" ht="15.75">
      <c r="A24" s="7"/>
      <c r="B24" s="15" t="s">
        <v>11</v>
      </c>
      <c r="C24" s="30"/>
      <c r="D24" s="38">
        <v>812</v>
      </c>
      <c r="E24" s="21"/>
      <c r="F24" s="39">
        <f>$D$24</f>
        <v>812</v>
      </c>
      <c r="G24" s="40"/>
      <c r="H24" s="39">
        <f>$D$24</f>
        <v>812</v>
      </c>
      <c r="I24" s="30"/>
      <c r="J24" s="38">
        <v>812</v>
      </c>
      <c r="K24" s="14"/>
      <c r="L24" s="40">
        <f>$J$24</f>
        <v>812</v>
      </c>
      <c r="M24" s="40"/>
      <c r="N24" s="40">
        <f>$J$24</f>
        <v>812</v>
      </c>
      <c r="O24" s="10"/>
    </row>
    <row r="25" spans="1:15" ht="15.75">
      <c r="A25" s="7"/>
      <c r="B25" s="15"/>
      <c r="C25" s="30"/>
      <c r="D25" s="41"/>
      <c r="E25" s="21"/>
      <c r="F25" s="40"/>
      <c r="G25" s="40"/>
      <c r="H25" s="40"/>
      <c r="I25" s="30"/>
      <c r="J25" s="41"/>
      <c r="K25" s="14"/>
      <c r="L25" s="40"/>
      <c r="M25" s="40"/>
      <c r="N25" s="40"/>
      <c r="O25" s="10"/>
    </row>
    <row r="26" spans="1:15" ht="15.75">
      <c r="A26" s="7"/>
      <c r="B26" s="15" t="s">
        <v>12</v>
      </c>
      <c r="C26" s="30"/>
      <c r="D26" s="38">
        <v>1230</v>
      </c>
      <c r="E26" s="21"/>
      <c r="F26" s="39">
        <f>$D$26</f>
        <v>1230</v>
      </c>
      <c r="G26" s="40"/>
      <c r="H26" s="39">
        <f>$D$26</f>
        <v>1230</v>
      </c>
      <c r="I26" s="30"/>
      <c r="J26" s="38">
        <v>1230</v>
      </c>
      <c r="K26" s="14"/>
      <c r="L26" s="40">
        <f>$J$26</f>
        <v>1230</v>
      </c>
      <c r="M26" s="40"/>
      <c r="N26" s="40">
        <f>$J$26</f>
        <v>1230</v>
      </c>
      <c r="O26" s="10"/>
    </row>
    <row r="27" spans="1:15" ht="15.75">
      <c r="A27" s="7"/>
      <c r="B27" s="15"/>
      <c r="C27" s="30"/>
      <c r="D27" s="42"/>
      <c r="E27" s="21"/>
      <c r="F27" s="39"/>
      <c r="G27" s="40"/>
      <c r="H27" s="39"/>
      <c r="I27" s="30"/>
      <c r="J27" s="42"/>
      <c r="K27" s="14"/>
      <c r="L27" s="40"/>
      <c r="M27" s="40"/>
      <c r="N27" s="40"/>
      <c r="O27" s="10"/>
    </row>
    <row r="28" spans="1:15" ht="15.75">
      <c r="A28" s="7"/>
      <c r="B28" s="15" t="s">
        <v>24</v>
      </c>
      <c r="C28" s="30"/>
      <c r="D28" s="38">
        <v>109.67</v>
      </c>
      <c r="E28" s="21"/>
      <c r="F28" s="39">
        <f>$D$28</f>
        <v>109.67</v>
      </c>
      <c r="G28" s="40"/>
      <c r="H28" s="39">
        <f>$D$28</f>
        <v>109.67</v>
      </c>
      <c r="I28" s="30"/>
      <c r="J28" s="38">
        <v>109.67</v>
      </c>
      <c r="K28" s="14"/>
      <c r="L28" s="40">
        <f>$J$28</f>
        <v>109.67</v>
      </c>
      <c r="M28" s="40"/>
      <c r="N28" s="40">
        <f>$J$28</f>
        <v>109.67</v>
      </c>
      <c r="O28" s="10"/>
    </row>
    <row r="29" spans="1:15" ht="15.75">
      <c r="A29" s="7"/>
      <c r="B29" s="15"/>
      <c r="C29" s="30"/>
      <c r="D29" s="41"/>
      <c r="E29" s="21"/>
      <c r="F29" s="40"/>
      <c r="G29" s="40"/>
      <c r="H29" s="40"/>
      <c r="I29" s="30"/>
      <c r="J29" s="41"/>
      <c r="K29" s="14"/>
      <c r="L29" s="40"/>
      <c r="M29" s="40"/>
      <c r="N29" s="40"/>
      <c r="O29" s="10"/>
    </row>
    <row r="30" spans="1:15" ht="15.75">
      <c r="A30" s="7"/>
      <c r="B30" s="15" t="s">
        <v>15</v>
      </c>
      <c r="C30" s="30"/>
      <c r="D30" s="38">
        <v>88.57</v>
      </c>
      <c r="E30" s="21"/>
      <c r="F30" s="39">
        <f>$D$30</f>
        <v>88.57</v>
      </c>
      <c r="G30" s="40"/>
      <c r="H30" s="39">
        <f>$D$30</f>
        <v>88.57</v>
      </c>
      <c r="I30" s="30"/>
      <c r="J30" s="38">
        <v>88.57</v>
      </c>
      <c r="K30" s="14"/>
      <c r="L30" s="40">
        <f>$J$30</f>
        <v>88.57</v>
      </c>
      <c r="M30" s="40"/>
      <c r="N30" s="40">
        <f>$J$30</f>
        <v>88.57</v>
      </c>
      <c r="O30" s="10"/>
    </row>
    <row r="31" spans="1:15" ht="15.75">
      <c r="A31" s="7"/>
      <c r="B31" s="15"/>
      <c r="C31" s="30"/>
      <c r="D31" s="41"/>
      <c r="E31" s="21"/>
      <c r="F31" s="40"/>
      <c r="G31" s="40"/>
      <c r="H31" s="40"/>
      <c r="I31" s="30"/>
      <c r="J31" s="41"/>
      <c r="K31" s="14"/>
      <c r="L31" s="40"/>
      <c r="M31" s="40"/>
      <c r="N31" s="40"/>
      <c r="O31" s="10"/>
    </row>
    <row r="32" spans="1:15" ht="15.75">
      <c r="A32" s="7"/>
      <c r="B32" s="15" t="s">
        <v>13</v>
      </c>
      <c r="C32" s="30"/>
      <c r="D32" s="38">
        <v>82</v>
      </c>
      <c r="E32" s="21"/>
      <c r="F32" s="39">
        <f>$D$32</f>
        <v>82</v>
      </c>
      <c r="G32" s="40"/>
      <c r="H32" s="39">
        <f>$D$32</f>
        <v>82</v>
      </c>
      <c r="I32" s="30"/>
      <c r="J32" s="38">
        <v>82</v>
      </c>
      <c r="K32" s="14"/>
      <c r="L32" s="40">
        <f>$J$32</f>
        <v>82</v>
      </c>
      <c r="M32" s="40"/>
      <c r="N32" s="40">
        <f>$J$32</f>
        <v>82</v>
      </c>
      <c r="O32" s="10"/>
    </row>
    <row r="33" spans="1:15" ht="15.75">
      <c r="A33" s="7"/>
      <c r="B33" s="15"/>
      <c r="C33" s="30"/>
      <c r="D33" s="41"/>
      <c r="E33" s="21"/>
      <c r="F33" s="40"/>
      <c r="G33" s="40"/>
      <c r="H33" s="40"/>
      <c r="I33" s="30"/>
      <c r="J33" s="41"/>
      <c r="K33" s="14"/>
      <c r="L33" s="40"/>
      <c r="M33" s="40"/>
      <c r="N33" s="40"/>
      <c r="O33" s="10"/>
    </row>
    <row r="34" spans="1:15" ht="15.75">
      <c r="A34" s="7"/>
      <c r="B34" s="15" t="s">
        <v>14</v>
      </c>
      <c r="C34" s="30"/>
      <c r="D34" s="38">
        <v>0.31</v>
      </c>
      <c r="E34" s="21"/>
      <c r="F34" s="39">
        <f>D34</f>
        <v>0.31</v>
      </c>
      <c r="G34" s="40"/>
      <c r="H34" s="39">
        <f>$D$34</f>
        <v>0.31</v>
      </c>
      <c r="I34" s="30"/>
      <c r="J34" s="38">
        <v>0.31</v>
      </c>
      <c r="K34" s="14"/>
      <c r="L34" s="40">
        <f>$J$34</f>
        <v>0.31</v>
      </c>
      <c r="M34" s="40"/>
      <c r="N34" s="40">
        <f>$J$34</f>
        <v>0.31</v>
      </c>
      <c r="O34" s="10"/>
    </row>
    <row r="35" spans="1:15" ht="15.75">
      <c r="A35" s="7"/>
      <c r="B35" s="15" t="s">
        <v>16</v>
      </c>
      <c r="C35" s="30"/>
      <c r="D35" s="21"/>
      <c r="E35" s="21"/>
      <c r="F35" s="21"/>
      <c r="G35" s="21"/>
      <c r="H35" s="21"/>
      <c r="I35" s="30"/>
      <c r="J35" s="21"/>
      <c r="K35" s="14"/>
      <c r="L35" s="21"/>
      <c r="M35" s="21"/>
      <c r="N35" s="21"/>
      <c r="O35" s="10"/>
    </row>
    <row r="36" spans="1:15" ht="3.75" customHeight="1">
      <c r="A36" s="7"/>
      <c r="B36" s="22"/>
      <c r="C36" s="43"/>
      <c r="D36" s="44"/>
      <c r="E36" s="22"/>
      <c r="F36" s="22"/>
      <c r="G36" s="22"/>
      <c r="H36" s="22"/>
      <c r="I36" s="22"/>
      <c r="J36" s="22"/>
      <c r="K36" s="23"/>
      <c r="L36" s="22"/>
      <c r="M36" s="22"/>
      <c r="N36" s="22"/>
      <c r="O36" s="10"/>
    </row>
    <row r="37" spans="1:15" s="2" customFormat="1" ht="13.5" customHeight="1">
      <c r="A37" s="7"/>
      <c r="B37" s="24" t="s">
        <v>29</v>
      </c>
      <c r="C37" s="45"/>
      <c r="D37" s="46"/>
      <c r="E37" s="47"/>
      <c r="F37" s="47"/>
      <c r="G37" s="47"/>
      <c r="H37" s="47"/>
      <c r="I37" s="47"/>
      <c r="J37" s="47"/>
      <c r="K37" s="25"/>
      <c r="L37" s="47"/>
      <c r="M37" s="47"/>
      <c r="N37" s="47"/>
      <c r="O37" s="10"/>
    </row>
    <row r="38" spans="1:15" ht="15.75">
      <c r="A38" s="7"/>
      <c r="B38" s="15" t="s">
        <v>17</v>
      </c>
      <c r="C38" s="21"/>
      <c r="D38" s="48">
        <f>(D26-D24)/D12</f>
        <v>170.61224489795916</v>
      </c>
      <c r="E38" s="40"/>
      <c r="F38" s="48">
        <f>(F26-F24)/F12</f>
        <v>176.98365653315267</v>
      </c>
      <c r="G38" s="40"/>
      <c r="H38" s="48">
        <f>(H26-H24)/H12</f>
        <v>174.9869178440607</v>
      </c>
      <c r="I38" s="54"/>
      <c r="J38" s="48">
        <f>(J26-J24)/J12</f>
        <v>115.4696132596685</v>
      </c>
      <c r="K38" s="26"/>
      <c r="L38" s="48">
        <f>(L26-L24)/L12</f>
        <v>122.449218727114</v>
      </c>
      <c r="M38" s="40"/>
      <c r="N38" s="48">
        <f>(N26-N24)/N12</f>
        <v>122.84001410603032</v>
      </c>
      <c r="O38" s="10"/>
    </row>
    <row r="39" spans="1:15" ht="15.75">
      <c r="A39" s="7"/>
      <c r="B39" s="15"/>
      <c r="C39" s="30"/>
      <c r="D39" s="32"/>
      <c r="E39" s="40"/>
      <c r="F39" s="32"/>
      <c r="G39" s="40"/>
      <c r="H39" s="32"/>
      <c r="I39" s="54"/>
      <c r="J39" s="32"/>
      <c r="K39" s="26"/>
      <c r="L39" s="32"/>
      <c r="M39" s="40"/>
      <c r="N39" s="32"/>
      <c r="O39" s="10"/>
    </row>
    <row r="40" spans="1:15" ht="15.75">
      <c r="A40" s="7"/>
      <c r="B40" s="15" t="s">
        <v>18</v>
      </c>
      <c r="C40" s="30"/>
      <c r="D40" s="50">
        <f>((D26-D24)*D14*(D30/(2000*D32*0.01)))</f>
        <v>156.2158775609756</v>
      </c>
      <c r="E40" s="50"/>
      <c r="F40" s="50">
        <f>((F26-F24)*F14*(F30/(2000*F32*0.01)))</f>
        <v>153.95074733634144</v>
      </c>
      <c r="G40" s="50"/>
      <c r="H40" s="50">
        <f>((H26-H24)*H14*(H30/(2000*H32*0.01)))</f>
        <v>154.34128703024388</v>
      </c>
      <c r="I40" s="55"/>
      <c r="J40" s="50">
        <f>((J26-J24)*J14*(J30/(2000*J32*0.01)))</f>
        <v>156.2158775609756</v>
      </c>
      <c r="K40" s="27"/>
      <c r="L40" s="50">
        <f>((L26-L24)*L14*(L30/(2000*L32*0.01)))</f>
        <v>157.9342522141463</v>
      </c>
      <c r="M40" s="50"/>
      <c r="N40" s="50">
        <f>((N26-N24)*N14*(N30/(2000*N32*0.01)))</f>
        <v>148.56129956048778</v>
      </c>
      <c r="O40" s="10"/>
    </row>
    <row r="41" spans="1:15" ht="15.75">
      <c r="A41" s="7"/>
      <c r="B41" s="15" t="s">
        <v>21</v>
      </c>
      <c r="C41" s="30"/>
      <c r="D41" s="50"/>
      <c r="E41" s="50"/>
      <c r="F41" s="50"/>
      <c r="G41" s="50"/>
      <c r="H41" s="50"/>
      <c r="I41" s="55"/>
      <c r="J41" s="50"/>
      <c r="K41" s="27"/>
      <c r="L41" s="50"/>
      <c r="M41" s="50"/>
      <c r="N41" s="50"/>
      <c r="O41" s="10"/>
    </row>
    <row r="42" spans="1:15" ht="15.75">
      <c r="A42" s="7"/>
      <c r="B42" s="15" t="s">
        <v>19</v>
      </c>
      <c r="C42" s="30"/>
      <c r="D42" s="50">
        <f>D44-D40</f>
        <v>52.889795918367355</v>
      </c>
      <c r="E42" s="50"/>
      <c r="F42" s="50">
        <f>F44-F40</f>
        <v>54.86493352527734</v>
      </c>
      <c r="G42" s="50"/>
      <c r="H42" s="50">
        <f>H44-H40</f>
        <v>54.24594453165881</v>
      </c>
      <c r="I42" s="55"/>
      <c r="J42" s="50">
        <f>J44-J40</f>
        <v>35.79558011049724</v>
      </c>
      <c r="K42" s="27"/>
      <c r="L42" s="50">
        <f>L44-L40</f>
        <v>37.95925780540534</v>
      </c>
      <c r="M42" s="50"/>
      <c r="N42" s="50">
        <f>N44-N40</f>
        <v>38.080404372869396</v>
      </c>
      <c r="O42" s="10"/>
    </row>
    <row r="43" spans="1:15" ht="15.75">
      <c r="A43" s="7"/>
      <c r="B43" s="15" t="s">
        <v>21</v>
      </c>
      <c r="C43" s="30"/>
      <c r="D43" s="50"/>
      <c r="E43" s="50"/>
      <c r="F43" s="50"/>
      <c r="G43" s="50"/>
      <c r="H43" s="50"/>
      <c r="I43" s="55"/>
      <c r="J43" s="50"/>
      <c r="K43" s="27"/>
      <c r="L43" s="50"/>
      <c r="M43" s="50"/>
      <c r="N43" s="50"/>
      <c r="O43" s="10"/>
    </row>
    <row r="44" spans="1:15" ht="15.75">
      <c r="A44" s="7"/>
      <c r="B44" s="15" t="s">
        <v>20</v>
      </c>
      <c r="C44" s="30"/>
      <c r="D44" s="50">
        <f>((D26-D24)/D12*D34)+((D26-D24)*D14*(D30/(2000*D32*0.01)))</f>
        <v>209.10567347934295</v>
      </c>
      <c r="E44" s="50"/>
      <c r="F44" s="50">
        <f>((F26-F24)/F12*F34)+((F26-F24)*F14*(F30/(2000*F32*0.01)))</f>
        <v>208.81568086161877</v>
      </c>
      <c r="G44" s="50"/>
      <c r="H44" s="50">
        <f>((H26-H24)/H12*H34)+((H26-H24)*H14*(H30/(2000*H32*0.01)))</f>
        <v>208.58723156190268</v>
      </c>
      <c r="I44" s="55"/>
      <c r="J44" s="50">
        <f>((J26-J24)/J12*J34)+((J26-J24)*J14*(J30/(2000*J32*0.01)))</f>
        <v>192.01145767147284</v>
      </c>
      <c r="K44" s="27"/>
      <c r="L44" s="50">
        <f>((L26-L24)/L12*L34)+((L26-L24)*L14*(L30/(2000*L32*0.01)))</f>
        <v>195.89351001955166</v>
      </c>
      <c r="M44" s="50"/>
      <c r="N44" s="50">
        <f>((N26-N24)/N12*N34)+((N26-N24)*N14*(N30/(2000*N32*0.01)))</f>
        <v>186.64170393335718</v>
      </c>
      <c r="O44" s="10"/>
    </row>
    <row r="45" spans="1:15" ht="15.75">
      <c r="A45" s="7"/>
      <c r="B45" s="15" t="s">
        <v>21</v>
      </c>
      <c r="C45" s="30"/>
      <c r="D45" s="52"/>
      <c r="E45" s="52"/>
      <c r="F45" s="52"/>
      <c r="G45" s="52"/>
      <c r="H45" s="52"/>
      <c r="I45" s="56"/>
      <c r="J45" s="52"/>
      <c r="K45" s="28"/>
      <c r="L45" s="52"/>
      <c r="M45" s="52"/>
      <c r="N45" s="52"/>
      <c r="O45" s="10"/>
    </row>
    <row r="46" spans="1:15" ht="15.75">
      <c r="A46" s="7"/>
      <c r="B46" s="15" t="s">
        <v>25</v>
      </c>
      <c r="C46" s="30"/>
      <c r="D46" s="50">
        <f>D26*D16*0.01*(D28*0.01)</f>
        <v>824.4727392</v>
      </c>
      <c r="E46" s="50"/>
      <c r="F46" s="50">
        <f>F26*F16*0.01*F28*0.01</f>
        <v>822.65889917376</v>
      </c>
      <c r="G46" s="50"/>
      <c r="H46" s="50">
        <f>H26*H16*0.01*H28*0.01</f>
        <v>835.3557793574402</v>
      </c>
      <c r="I46" s="55"/>
      <c r="J46" s="50">
        <f>J26*J16*0.01*J28*0.01</f>
        <v>824.4727392</v>
      </c>
      <c r="K46" s="27"/>
      <c r="L46" s="50">
        <f>L26*L16*0.01*L28*0.01</f>
        <v>840.1377212447999</v>
      </c>
      <c r="M46" s="50"/>
      <c r="N46" s="50">
        <f>N26*N16*0.01*N28*0.01</f>
        <v>846.7335031584</v>
      </c>
      <c r="O46" s="10"/>
    </row>
    <row r="47" spans="1:15" ht="15.75">
      <c r="A47" s="7"/>
      <c r="B47" s="15" t="s">
        <v>28</v>
      </c>
      <c r="C47" s="30"/>
      <c r="D47" s="52"/>
      <c r="E47" s="52"/>
      <c r="F47" s="52"/>
      <c r="G47" s="52"/>
      <c r="H47" s="52"/>
      <c r="I47" s="56"/>
      <c r="J47" s="52"/>
      <c r="K47" s="28"/>
      <c r="L47" s="52"/>
      <c r="M47" s="52"/>
      <c r="N47" s="52"/>
      <c r="O47" s="10"/>
    </row>
    <row r="48" spans="1:15" ht="15.75">
      <c r="A48" s="7"/>
      <c r="B48" s="15" t="s">
        <v>26</v>
      </c>
      <c r="C48" s="30"/>
      <c r="D48" s="50">
        <f>D46-D44</f>
        <v>615.367065720657</v>
      </c>
      <c r="E48" s="40"/>
      <c r="F48" s="50">
        <f>F46-F44</f>
        <v>613.8432183121413</v>
      </c>
      <c r="G48" s="40"/>
      <c r="H48" s="50">
        <f>H46-H44</f>
        <v>626.7685477955374</v>
      </c>
      <c r="I48" s="54"/>
      <c r="J48" s="50">
        <f>J46-J44</f>
        <v>632.4612815285271</v>
      </c>
      <c r="K48" s="26"/>
      <c r="L48" s="50">
        <f>L46-L44</f>
        <v>644.2442112252483</v>
      </c>
      <c r="M48" s="40"/>
      <c r="N48" s="50">
        <f>N46-N44</f>
        <v>660.0917992250429</v>
      </c>
      <c r="O48" s="10"/>
    </row>
    <row r="49" spans="1:15" ht="15.75">
      <c r="A49" s="7"/>
      <c r="B49" s="21"/>
      <c r="C49" s="21"/>
      <c r="D49" s="21"/>
      <c r="E49" s="21"/>
      <c r="F49" s="21"/>
      <c r="G49" s="21"/>
      <c r="H49" s="21"/>
      <c r="I49" s="21"/>
      <c r="J49" s="21"/>
      <c r="K49" s="14"/>
      <c r="L49" s="21"/>
      <c r="M49" s="21"/>
      <c r="N49" s="21"/>
      <c r="O49" s="10"/>
    </row>
    <row r="50" spans="1:15" ht="15.75">
      <c r="A50" s="7"/>
      <c r="B50" s="21"/>
      <c r="C50" s="21"/>
      <c r="D50" s="21"/>
      <c r="E50" s="21"/>
      <c r="F50" s="21"/>
      <c r="G50" s="21"/>
      <c r="H50" s="21"/>
      <c r="I50" s="21"/>
      <c r="J50" s="21"/>
      <c r="K50" s="14"/>
      <c r="L50" s="21"/>
      <c r="M50" s="21"/>
      <c r="N50" s="21"/>
      <c r="O50" s="10"/>
    </row>
    <row r="51" spans="1:15" ht="15.75">
      <c r="A51" s="7"/>
      <c r="B51" s="21"/>
      <c r="C51" s="21"/>
      <c r="D51" s="21"/>
      <c r="E51" s="21"/>
      <c r="F51" s="21"/>
      <c r="G51" s="21"/>
      <c r="H51" s="21"/>
      <c r="I51" s="21"/>
      <c r="J51" s="21"/>
      <c r="K51" s="14"/>
      <c r="L51" s="21"/>
      <c r="M51" s="21"/>
      <c r="N51" s="21"/>
      <c r="O51" s="10"/>
    </row>
    <row r="52" spans="1:15" ht="12.75">
      <c r="A52" s="1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2"/>
    </row>
    <row r="53" ht="12.75">
      <c r="O53" s="2"/>
    </row>
    <row r="54" ht="12.75">
      <c r="O54" s="2"/>
    </row>
    <row r="64" ht="12.75">
      <c r="E64" t="s">
        <v>36</v>
      </c>
    </row>
    <row r="65" spans="6:9" ht="12.75">
      <c r="F65" t="s">
        <v>35</v>
      </c>
      <c r="H65" t="s">
        <v>38</v>
      </c>
      <c r="I65" t="s">
        <v>40</v>
      </c>
    </row>
    <row r="66" spans="6:9" ht="12.75">
      <c r="F66" t="s">
        <v>37</v>
      </c>
      <c r="H66" t="s">
        <v>39</v>
      </c>
      <c r="I66" t="s">
        <v>41</v>
      </c>
    </row>
  </sheetData>
  <sheetProtection password="893D" sheet="1" objects="1" scenarios="1"/>
  <mergeCells count="2">
    <mergeCell ref="D3:J3"/>
    <mergeCell ref="D4:J4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54"/>
  <sheetViews>
    <sheetView showGridLines="0" showRowColHeaders="0" workbookViewId="0" topLeftCell="A1">
      <selection activeCell="B4" sqref="B4"/>
    </sheetView>
  </sheetViews>
  <sheetFormatPr defaultColWidth="9.140625" defaultRowHeight="12.75"/>
  <cols>
    <col min="1" max="1" width="2.7109375" style="3" customWidth="1"/>
    <col min="2" max="2" width="20.71093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  <col min="8" max="8" width="12.7109375" style="0" customWidth="1"/>
    <col min="10" max="10" width="12.7109375" style="0" customWidth="1"/>
    <col min="11" max="11" width="2.7109375" style="0" customWidth="1"/>
    <col min="12" max="12" width="12.7109375" style="0" customWidth="1"/>
    <col min="13" max="13" width="2.7109375" style="0" customWidth="1"/>
    <col min="14" max="14" width="12.7109375" style="0" customWidth="1"/>
    <col min="15" max="15" width="2.7109375" style="0" customWidth="1"/>
  </cols>
  <sheetData>
    <row r="1" spans="1:15" ht="12.75">
      <c r="A1" s="4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4"/>
    </row>
    <row r="2" spans="1:15" ht="12.75">
      <c r="A2" s="7"/>
      <c r="O2" s="4"/>
    </row>
    <row r="3" spans="1:15" ht="18.75">
      <c r="A3" s="7"/>
      <c r="B3" s="6"/>
      <c r="C3" s="6"/>
      <c r="D3" s="58" t="s">
        <v>33</v>
      </c>
      <c r="E3" s="58"/>
      <c r="F3" s="58"/>
      <c r="G3" s="58"/>
      <c r="H3" s="58"/>
      <c r="I3" s="58"/>
      <c r="J3" s="58"/>
      <c r="K3" s="58"/>
      <c r="O3" s="4"/>
    </row>
    <row r="4" spans="1:15" ht="12.75">
      <c r="A4" s="7"/>
      <c r="B4" s="6"/>
      <c r="C4" s="6"/>
      <c r="D4" s="6"/>
      <c r="E4" s="6"/>
      <c r="F4" s="6"/>
      <c r="G4" s="6"/>
      <c r="H4" s="6"/>
      <c r="I4" s="6"/>
      <c r="J4" s="6"/>
      <c r="K4" s="6"/>
      <c r="O4" s="10"/>
    </row>
    <row r="5" spans="1:15" ht="15.75">
      <c r="A5" s="7"/>
      <c r="B5" s="5" t="s">
        <v>34</v>
      </c>
      <c r="C5" s="21"/>
      <c r="D5" s="6"/>
      <c r="E5" s="21"/>
      <c r="F5" s="21"/>
      <c r="G5" s="21"/>
      <c r="H5" s="21"/>
      <c r="I5" s="21"/>
      <c r="J5" s="21"/>
      <c r="K5" s="21"/>
      <c r="L5" s="14"/>
      <c r="M5" s="14"/>
      <c r="N5" s="14"/>
      <c r="O5" s="10"/>
    </row>
    <row r="6" spans="1:15" ht="15.75">
      <c r="A6" s="7"/>
      <c r="B6" s="21"/>
      <c r="C6" s="21"/>
      <c r="D6" s="21"/>
      <c r="E6" s="21"/>
      <c r="F6" s="21"/>
      <c r="G6" s="21"/>
      <c r="H6" s="21"/>
      <c r="I6" s="21"/>
      <c r="J6" s="21"/>
      <c r="K6" s="21"/>
      <c r="L6" s="14"/>
      <c r="M6" s="14"/>
      <c r="N6" s="14"/>
      <c r="O6" s="10"/>
    </row>
    <row r="7" spans="1:15" s="1" customFormat="1" ht="15.75">
      <c r="A7" s="8"/>
      <c r="B7" s="15"/>
      <c r="C7" s="15"/>
      <c r="D7" s="15" t="s">
        <v>6</v>
      </c>
      <c r="E7" s="15"/>
      <c r="F7" s="15" t="s">
        <v>6</v>
      </c>
      <c r="G7" s="15"/>
      <c r="H7" s="15" t="s">
        <v>6</v>
      </c>
      <c r="I7" s="15"/>
      <c r="J7" s="15" t="s">
        <v>5</v>
      </c>
      <c r="K7" s="15"/>
      <c r="L7" s="15" t="s">
        <v>5</v>
      </c>
      <c r="M7" s="15"/>
      <c r="N7" s="15" t="s">
        <v>5</v>
      </c>
      <c r="O7" s="11"/>
    </row>
    <row r="8" spans="1:15" s="1" customFormat="1" ht="15.75">
      <c r="A8" s="8"/>
      <c r="B8" s="15"/>
      <c r="C8" s="15"/>
      <c r="D8" s="15" t="s">
        <v>0</v>
      </c>
      <c r="E8" s="16"/>
      <c r="F8" s="16" t="s">
        <v>1</v>
      </c>
      <c r="G8" s="15"/>
      <c r="H8" s="16" t="s">
        <v>2</v>
      </c>
      <c r="I8" s="15"/>
      <c r="J8" s="15" t="s">
        <v>0</v>
      </c>
      <c r="K8" s="16"/>
      <c r="L8" s="16" t="s">
        <v>1</v>
      </c>
      <c r="M8" s="15"/>
      <c r="N8" s="16" t="s">
        <v>2</v>
      </c>
      <c r="O8" s="11"/>
    </row>
    <row r="9" spans="1:15" ht="3.75" customHeight="1">
      <c r="A9" s="7"/>
      <c r="B9" s="29"/>
      <c r="C9" s="29"/>
      <c r="D9" s="29"/>
      <c r="E9" s="29"/>
      <c r="F9" s="29"/>
      <c r="G9" s="29"/>
      <c r="H9" s="29"/>
      <c r="I9" s="29"/>
      <c r="J9" s="29"/>
      <c r="K9" s="29"/>
      <c r="L9" s="17"/>
      <c r="M9" s="17"/>
      <c r="N9" s="17"/>
      <c r="O9" s="10"/>
    </row>
    <row r="10" spans="1:15" ht="15.75">
      <c r="A10" s="7"/>
      <c r="B10" s="15" t="s">
        <v>3</v>
      </c>
      <c r="C10" s="30"/>
      <c r="D10" s="31">
        <v>23.45</v>
      </c>
      <c r="E10" s="21"/>
      <c r="F10" s="32">
        <f>D10*0.95</f>
        <v>22.2775</v>
      </c>
      <c r="G10" s="32"/>
      <c r="H10" s="32">
        <f>D10*0.9</f>
        <v>21.105</v>
      </c>
      <c r="I10" s="33"/>
      <c r="J10" s="31">
        <v>22.69</v>
      </c>
      <c r="K10" s="34"/>
      <c r="L10" s="32">
        <f>J10*0.959</f>
        <v>21.759710000000002</v>
      </c>
      <c r="M10" s="32"/>
      <c r="N10" s="32">
        <f>J10*0.899</f>
        <v>20.398310000000002</v>
      </c>
      <c r="O10" s="10"/>
    </row>
    <row r="11" spans="1:15" ht="15.75">
      <c r="A11" s="7"/>
      <c r="B11" s="15"/>
      <c r="C11" s="30"/>
      <c r="D11" s="35"/>
      <c r="E11" s="21"/>
      <c r="F11" s="32"/>
      <c r="G11" s="32"/>
      <c r="H11" s="32"/>
      <c r="I11" s="33"/>
      <c r="J11" s="35"/>
      <c r="K11" s="34"/>
      <c r="L11" s="32"/>
      <c r="M11" s="32"/>
      <c r="N11" s="32"/>
      <c r="O11" s="10"/>
    </row>
    <row r="12" spans="1:15" ht="15.75">
      <c r="A12" s="7"/>
      <c r="B12" s="15" t="s">
        <v>4</v>
      </c>
      <c r="C12" s="30"/>
      <c r="D12" s="31">
        <v>2.89</v>
      </c>
      <c r="E12" s="21"/>
      <c r="F12" s="32">
        <f>D12*0.973</f>
        <v>2.81197</v>
      </c>
      <c r="G12" s="32"/>
      <c r="H12" s="32">
        <f>D12*0.955</f>
        <v>2.75995</v>
      </c>
      <c r="I12" s="33"/>
      <c r="J12" s="31">
        <v>3.12</v>
      </c>
      <c r="K12" s="34"/>
      <c r="L12" s="32">
        <f>J12*0.929</f>
        <v>2.89848</v>
      </c>
      <c r="M12" s="32"/>
      <c r="N12" s="32">
        <f>J12*0.933</f>
        <v>2.91096</v>
      </c>
      <c r="O12" s="10"/>
    </row>
    <row r="13" spans="1:15" ht="15.75">
      <c r="A13" s="7"/>
      <c r="B13" s="15"/>
      <c r="C13" s="30"/>
      <c r="D13" s="35"/>
      <c r="E13" s="21"/>
      <c r="F13" s="32"/>
      <c r="G13" s="32"/>
      <c r="H13" s="32"/>
      <c r="I13" s="33"/>
      <c r="J13" s="35"/>
      <c r="K13" s="34"/>
      <c r="L13" s="32"/>
      <c r="M13" s="32"/>
      <c r="N13" s="32"/>
      <c r="O13" s="10"/>
    </row>
    <row r="14" spans="1:15" ht="15.75">
      <c r="A14" s="7"/>
      <c r="B14" s="15" t="s">
        <v>7</v>
      </c>
      <c r="C14" s="30"/>
      <c r="D14" s="31">
        <v>8.01</v>
      </c>
      <c r="E14" s="21"/>
      <c r="F14" s="32">
        <f>D14*0.996</f>
        <v>7.9779599999999995</v>
      </c>
      <c r="G14" s="32"/>
      <c r="H14" s="32">
        <f>D14*0.95</f>
        <v>7.6095</v>
      </c>
      <c r="I14" s="33"/>
      <c r="J14" s="31">
        <v>7.55</v>
      </c>
      <c r="K14" s="34"/>
      <c r="L14" s="32">
        <f>J14*0.987</f>
        <v>7.451849999999999</v>
      </c>
      <c r="M14" s="32"/>
      <c r="N14" s="32">
        <f>J14*0.956</f>
        <v>7.2177999999999995</v>
      </c>
      <c r="O14" s="10"/>
    </row>
    <row r="15" spans="1:15" ht="15.75">
      <c r="A15" s="7"/>
      <c r="B15" s="15"/>
      <c r="C15" s="30"/>
      <c r="D15" s="35"/>
      <c r="E15" s="21"/>
      <c r="F15" s="32"/>
      <c r="G15" s="32"/>
      <c r="H15" s="32"/>
      <c r="I15" s="33"/>
      <c r="J15" s="35"/>
      <c r="K15" s="34"/>
      <c r="L15" s="32"/>
      <c r="M15" s="32"/>
      <c r="N15" s="32"/>
      <c r="O15" s="10"/>
    </row>
    <row r="16" spans="1:15" ht="15.75">
      <c r="A16" s="7"/>
      <c r="B16" s="15" t="s">
        <v>22</v>
      </c>
      <c r="C16" s="30"/>
      <c r="D16" s="31">
        <v>61.51</v>
      </c>
      <c r="E16" s="21"/>
      <c r="F16" s="32">
        <f>D16*0.987</f>
        <v>60.71037</v>
      </c>
      <c r="G16" s="32"/>
      <c r="H16" s="32">
        <f>D16*1.028</f>
        <v>63.23228</v>
      </c>
      <c r="I16" s="33"/>
      <c r="J16" s="31">
        <v>61.72</v>
      </c>
      <c r="K16" s="34"/>
      <c r="L16" s="32">
        <f>J16*1.004</f>
        <v>61.966879999999996</v>
      </c>
      <c r="M16" s="32"/>
      <c r="N16" s="32">
        <f>J16*1</f>
        <v>61.72</v>
      </c>
      <c r="O16" s="10"/>
    </row>
    <row r="17" spans="1:15" ht="15.75">
      <c r="A17" s="7"/>
      <c r="B17" s="15" t="s">
        <v>23</v>
      </c>
      <c r="C17" s="30"/>
      <c r="D17" s="35"/>
      <c r="E17" s="21"/>
      <c r="F17" s="32"/>
      <c r="G17" s="32"/>
      <c r="H17" s="32"/>
      <c r="I17" s="33"/>
      <c r="J17" s="35"/>
      <c r="K17" s="34"/>
      <c r="L17" s="32"/>
      <c r="M17" s="32"/>
      <c r="N17" s="32"/>
      <c r="O17" s="10"/>
    </row>
    <row r="18" spans="1:15" ht="15.75">
      <c r="A18" s="7"/>
      <c r="B18" s="15" t="s">
        <v>8</v>
      </c>
      <c r="C18" s="30"/>
      <c r="D18" s="31">
        <v>2.37</v>
      </c>
      <c r="E18" s="21"/>
      <c r="F18" s="32">
        <f>D18*0.869</f>
        <v>2.05953</v>
      </c>
      <c r="G18" s="32"/>
      <c r="H18" s="32">
        <f>D18*1.03</f>
        <v>2.4411</v>
      </c>
      <c r="I18" s="33"/>
      <c r="J18" s="31">
        <v>2.29</v>
      </c>
      <c r="K18" s="34"/>
      <c r="L18" s="32">
        <f>J18*1.013</f>
        <v>2.3197699999999997</v>
      </c>
      <c r="M18" s="32"/>
      <c r="N18" s="32">
        <f>J18*1</f>
        <v>2.29</v>
      </c>
      <c r="O18" s="10"/>
    </row>
    <row r="19" spans="1:15" ht="15.75">
      <c r="A19" s="7"/>
      <c r="B19" s="15" t="s">
        <v>23</v>
      </c>
      <c r="C19" s="30"/>
      <c r="D19" s="35"/>
      <c r="E19" s="21"/>
      <c r="F19" s="32"/>
      <c r="G19" s="32"/>
      <c r="H19" s="32"/>
      <c r="I19" s="33"/>
      <c r="J19" s="35"/>
      <c r="K19" s="34"/>
      <c r="L19" s="32"/>
      <c r="M19" s="32"/>
      <c r="N19" s="32"/>
      <c r="O19" s="10"/>
    </row>
    <row r="20" spans="1:15" ht="15.75">
      <c r="A20" s="7"/>
      <c r="B20" s="15" t="s">
        <v>9</v>
      </c>
      <c r="C20" s="30"/>
      <c r="D20" s="31">
        <v>7.32</v>
      </c>
      <c r="E20" s="21"/>
      <c r="F20" s="32">
        <f>D20*0.955</f>
        <v>6.9906</v>
      </c>
      <c r="G20" s="32"/>
      <c r="H20" s="32">
        <f>D20*1.004</f>
        <v>7.34928</v>
      </c>
      <c r="I20" s="33"/>
      <c r="J20" s="31">
        <v>7.01</v>
      </c>
      <c r="K20" s="34"/>
      <c r="L20" s="32">
        <f>J20*0.977</f>
        <v>6.84877</v>
      </c>
      <c r="M20" s="32"/>
      <c r="N20" s="32">
        <f>J20*0.971</f>
        <v>6.80671</v>
      </c>
      <c r="O20" s="10"/>
    </row>
    <row r="21" spans="1:15" ht="15.75">
      <c r="A21" s="7"/>
      <c r="B21" s="15" t="s">
        <v>23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0"/>
    </row>
    <row r="22" spans="1:15" ht="15.75">
      <c r="A22" s="7"/>
      <c r="B22" s="19" t="s">
        <v>10</v>
      </c>
      <c r="C22" s="21"/>
      <c r="D22" s="21"/>
      <c r="E22" s="21"/>
      <c r="F22" s="21"/>
      <c r="G22" s="36" t="s">
        <v>27</v>
      </c>
      <c r="H22" s="37"/>
      <c r="I22" s="37"/>
      <c r="J22" s="37"/>
      <c r="K22" s="37"/>
      <c r="L22" s="37"/>
      <c r="M22" s="37"/>
      <c r="N22" s="37"/>
      <c r="O22" s="10"/>
    </row>
    <row r="23" spans="1:15" ht="15.75">
      <c r="A23" s="7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0"/>
    </row>
    <row r="24" spans="1:15" ht="15.75">
      <c r="A24" s="7"/>
      <c r="B24" s="15" t="s">
        <v>11</v>
      </c>
      <c r="C24" s="30"/>
      <c r="D24" s="38">
        <v>815</v>
      </c>
      <c r="E24" s="21"/>
      <c r="F24" s="39">
        <f>$D$24</f>
        <v>815</v>
      </c>
      <c r="G24" s="40"/>
      <c r="H24" s="39">
        <f>$D$24</f>
        <v>815</v>
      </c>
      <c r="I24" s="30"/>
      <c r="J24" s="38">
        <v>811</v>
      </c>
      <c r="K24" s="21"/>
      <c r="L24" s="40">
        <f>$J$24</f>
        <v>811</v>
      </c>
      <c r="M24" s="40"/>
      <c r="N24" s="40">
        <f>$J$24</f>
        <v>811</v>
      </c>
      <c r="O24" s="10"/>
    </row>
    <row r="25" spans="1:15" ht="15.75">
      <c r="A25" s="7"/>
      <c r="B25" s="15"/>
      <c r="C25" s="30"/>
      <c r="D25" s="41"/>
      <c r="E25" s="21"/>
      <c r="F25" s="40"/>
      <c r="G25" s="40"/>
      <c r="H25" s="40"/>
      <c r="I25" s="30"/>
      <c r="J25" s="41"/>
      <c r="K25" s="21"/>
      <c r="L25" s="40"/>
      <c r="M25" s="40"/>
      <c r="N25" s="40"/>
      <c r="O25" s="10"/>
    </row>
    <row r="26" spans="1:15" ht="15.75">
      <c r="A26" s="7"/>
      <c r="B26" s="15" t="s">
        <v>12</v>
      </c>
      <c r="C26" s="30"/>
      <c r="D26" s="38">
        <v>1219</v>
      </c>
      <c r="E26" s="21"/>
      <c r="F26" s="39">
        <f>$D$26</f>
        <v>1219</v>
      </c>
      <c r="G26" s="40"/>
      <c r="H26" s="39">
        <f>$D$26</f>
        <v>1219</v>
      </c>
      <c r="I26" s="30"/>
      <c r="J26" s="38">
        <v>1223</v>
      </c>
      <c r="K26" s="21"/>
      <c r="L26" s="40">
        <f>$J$26</f>
        <v>1223</v>
      </c>
      <c r="M26" s="40"/>
      <c r="N26" s="40">
        <f>$J$26</f>
        <v>1223</v>
      </c>
      <c r="O26" s="10"/>
    </row>
    <row r="27" spans="1:15" ht="15.75">
      <c r="A27" s="7"/>
      <c r="B27" s="15"/>
      <c r="C27" s="30"/>
      <c r="D27" s="42"/>
      <c r="E27" s="21"/>
      <c r="F27" s="39"/>
      <c r="G27" s="40"/>
      <c r="H27" s="39"/>
      <c r="I27" s="30"/>
      <c r="J27" s="42"/>
      <c r="K27" s="21"/>
      <c r="L27" s="40"/>
      <c r="M27" s="40"/>
      <c r="N27" s="40"/>
      <c r="O27" s="10"/>
    </row>
    <row r="28" spans="1:15" ht="15.75">
      <c r="A28" s="7"/>
      <c r="B28" s="15" t="s">
        <v>24</v>
      </c>
      <c r="C28" s="30"/>
      <c r="D28" s="38">
        <v>109.67</v>
      </c>
      <c r="E28" s="21"/>
      <c r="F28" s="39">
        <f>$D$28</f>
        <v>109.67</v>
      </c>
      <c r="G28" s="40"/>
      <c r="H28" s="39">
        <f>$D$28</f>
        <v>109.67</v>
      </c>
      <c r="I28" s="30"/>
      <c r="J28" s="38">
        <v>109.67</v>
      </c>
      <c r="K28" s="21"/>
      <c r="L28" s="40">
        <f>$J$28</f>
        <v>109.67</v>
      </c>
      <c r="M28" s="40"/>
      <c r="N28" s="40">
        <f>$J$28</f>
        <v>109.67</v>
      </c>
      <c r="O28" s="10"/>
    </row>
    <row r="29" spans="1:15" ht="15.75">
      <c r="A29" s="7"/>
      <c r="B29" s="15"/>
      <c r="C29" s="30"/>
      <c r="D29" s="41"/>
      <c r="E29" s="21"/>
      <c r="F29" s="40"/>
      <c r="G29" s="40"/>
      <c r="H29" s="40"/>
      <c r="I29" s="30"/>
      <c r="J29" s="41"/>
      <c r="K29" s="21"/>
      <c r="L29" s="40"/>
      <c r="M29" s="40"/>
      <c r="N29" s="40"/>
      <c r="O29" s="10"/>
    </row>
    <row r="30" spans="1:15" ht="15.75">
      <c r="A30" s="7"/>
      <c r="B30" s="15" t="s">
        <v>15</v>
      </c>
      <c r="C30" s="30"/>
      <c r="D30" s="38">
        <v>88.57</v>
      </c>
      <c r="E30" s="21"/>
      <c r="F30" s="39">
        <f>$D$30</f>
        <v>88.57</v>
      </c>
      <c r="G30" s="40"/>
      <c r="H30" s="39">
        <f>$D$30</f>
        <v>88.57</v>
      </c>
      <c r="I30" s="30"/>
      <c r="J30" s="38">
        <v>88.57</v>
      </c>
      <c r="K30" s="21"/>
      <c r="L30" s="40">
        <f>$J$30</f>
        <v>88.57</v>
      </c>
      <c r="M30" s="40"/>
      <c r="N30" s="40">
        <f>$J$30</f>
        <v>88.57</v>
      </c>
      <c r="O30" s="10"/>
    </row>
    <row r="31" spans="1:15" ht="15.75">
      <c r="A31" s="7"/>
      <c r="B31" s="15"/>
      <c r="C31" s="30"/>
      <c r="D31" s="41"/>
      <c r="E31" s="21"/>
      <c r="F31" s="40"/>
      <c r="G31" s="40"/>
      <c r="H31" s="40"/>
      <c r="I31" s="30"/>
      <c r="J31" s="41"/>
      <c r="K31" s="21"/>
      <c r="L31" s="40"/>
      <c r="M31" s="40"/>
      <c r="N31" s="40"/>
      <c r="O31" s="10"/>
    </row>
    <row r="32" spans="1:15" ht="15.75">
      <c r="A32" s="7"/>
      <c r="B32" s="15" t="s">
        <v>13</v>
      </c>
      <c r="C32" s="30"/>
      <c r="D32" s="38">
        <v>82</v>
      </c>
      <c r="E32" s="21"/>
      <c r="F32" s="39">
        <f>$D$32</f>
        <v>82</v>
      </c>
      <c r="G32" s="40"/>
      <c r="H32" s="39">
        <f>$D$32</f>
        <v>82</v>
      </c>
      <c r="I32" s="30"/>
      <c r="J32" s="38">
        <v>82</v>
      </c>
      <c r="K32" s="21"/>
      <c r="L32" s="40">
        <f>$J$32</f>
        <v>82</v>
      </c>
      <c r="M32" s="40"/>
      <c r="N32" s="40">
        <f>$J$32</f>
        <v>82</v>
      </c>
      <c r="O32" s="10"/>
    </row>
    <row r="33" spans="1:15" ht="15.75">
      <c r="A33" s="7"/>
      <c r="B33" s="15"/>
      <c r="C33" s="30"/>
      <c r="D33" s="41"/>
      <c r="E33" s="21"/>
      <c r="F33" s="40"/>
      <c r="G33" s="40"/>
      <c r="H33" s="40"/>
      <c r="I33" s="30"/>
      <c r="J33" s="41"/>
      <c r="K33" s="21"/>
      <c r="L33" s="40"/>
      <c r="M33" s="40"/>
      <c r="N33" s="40"/>
      <c r="O33" s="10"/>
    </row>
    <row r="34" spans="1:15" ht="15.75">
      <c r="A34" s="7"/>
      <c r="B34" s="15" t="s">
        <v>14</v>
      </c>
      <c r="C34" s="30"/>
      <c r="D34" s="38">
        <v>0.31</v>
      </c>
      <c r="E34" s="21"/>
      <c r="F34" s="39">
        <f>D34</f>
        <v>0.31</v>
      </c>
      <c r="G34" s="40"/>
      <c r="H34" s="39">
        <f>$D$34</f>
        <v>0.31</v>
      </c>
      <c r="I34" s="30"/>
      <c r="J34" s="38">
        <v>0.31</v>
      </c>
      <c r="K34" s="21"/>
      <c r="L34" s="40">
        <f>$J$34</f>
        <v>0.31</v>
      </c>
      <c r="M34" s="40"/>
      <c r="N34" s="40">
        <f>$J$34</f>
        <v>0.31</v>
      </c>
      <c r="O34" s="10"/>
    </row>
    <row r="35" spans="1:15" ht="15.75">
      <c r="A35" s="7"/>
      <c r="B35" s="15" t="s">
        <v>16</v>
      </c>
      <c r="C35" s="30"/>
      <c r="D35" s="21"/>
      <c r="E35" s="21"/>
      <c r="F35" s="21"/>
      <c r="G35" s="21"/>
      <c r="H35" s="21"/>
      <c r="I35" s="30"/>
      <c r="J35" s="21"/>
      <c r="K35" s="21"/>
      <c r="L35" s="21"/>
      <c r="M35" s="21"/>
      <c r="N35" s="21"/>
      <c r="O35" s="10"/>
    </row>
    <row r="36" spans="1:15" ht="3.75" customHeight="1">
      <c r="A36" s="7"/>
      <c r="B36" s="22"/>
      <c r="C36" s="43"/>
      <c r="D36" s="44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0"/>
    </row>
    <row r="37" spans="1:15" s="2" customFormat="1" ht="13.5" customHeight="1">
      <c r="A37" s="7"/>
      <c r="B37" s="24" t="s">
        <v>31</v>
      </c>
      <c r="C37" s="45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10"/>
    </row>
    <row r="38" spans="1:15" ht="15.75">
      <c r="A38" s="7"/>
      <c r="B38" s="15" t="s">
        <v>17</v>
      </c>
      <c r="C38" s="21"/>
      <c r="D38" s="48">
        <f>(D26-D24)/D12</f>
        <v>139.7923875432526</v>
      </c>
      <c r="E38" s="40"/>
      <c r="F38" s="48">
        <f>(F26-F24)/F12</f>
        <v>143.67151854393893</v>
      </c>
      <c r="G38" s="40"/>
      <c r="H38" s="48">
        <f>(H26-H24)/H12</f>
        <v>146.37946339607603</v>
      </c>
      <c r="I38" s="49"/>
      <c r="J38" s="48">
        <f>(J26-J24)/J12</f>
        <v>132.05128205128204</v>
      </c>
      <c r="K38" s="40"/>
      <c r="L38" s="48">
        <f>(L26-L24)/L12</f>
        <v>142.14346830062652</v>
      </c>
      <c r="M38" s="40"/>
      <c r="N38" s="48">
        <f>(N26-N24)/N12</f>
        <v>141.53406436364634</v>
      </c>
      <c r="O38" s="10"/>
    </row>
    <row r="39" spans="1:15" ht="15.75">
      <c r="A39" s="7"/>
      <c r="B39" s="15"/>
      <c r="C39" s="30"/>
      <c r="D39" s="32"/>
      <c r="E39" s="40"/>
      <c r="F39" s="32"/>
      <c r="G39" s="40"/>
      <c r="H39" s="32"/>
      <c r="I39" s="49"/>
      <c r="J39" s="32"/>
      <c r="K39" s="40"/>
      <c r="L39" s="32"/>
      <c r="M39" s="40"/>
      <c r="N39" s="32"/>
      <c r="O39" s="10"/>
    </row>
    <row r="40" spans="1:15" ht="15.75">
      <c r="A40" s="7"/>
      <c r="B40" s="15" t="s">
        <v>18</v>
      </c>
      <c r="C40" s="30"/>
      <c r="D40" s="50">
        <f>((D26-D24)*D14*(D30/(2000*D32*0.01)))</f>
        <v>174.7658919512195</v>
      </c>
      <c r="E40" s="50"/>
      <c r="F40" s="50">
        <f>((F26-F24)*F14*(F30/(2000*F32*0.01)))</f>
        <v>174.06682838341462</v>
      </c>
      <c r="G40" s="50"/>
      <c r="H40" s="50">
        <f>((H26-H24)*H14*(H30/(2000*H32*0.01)))</f>
        <v>166.0275973536585</v>
      </c>
      <c r="I40" s="51"/>
      <c r="J40" s="50">
        <f>((J26-J24)*J14*(J30/(2000*J32*0.01)))</f>
        <v>167.9913670731707</v>
      </c>
      <c r="K40" s="50"/>
      <c r="L40" s="50">
        <f>((L26-L24)*L14*(L30/(2000*L32*0.01)))</f>
        <v>165.80747930121947</v>
      </c>
      <c r="M40" s="50"/>
      <c r="N40" s="50">
        <f>((N26-N24)*N14*(N30/(2000*N32*0.01)))</f>
        <v>160.5997469219512</v>
      </c>
      <c r="O40" s="10"/>
    </row>
    <row r="41" spans="1:15" ht="15.75">
      <c r="A41" s="7"/>
      <c r="B41" s="15" t="s">
        <v>21</v>
      </c>
      <c r="C41" s="30"/>
      <c r="D41" s="50"/>
      <c r="E41" s="50"/>
      <c r="F41" s="50"/>
      <c r="G41" s="50"/>
      <c r="H41" s="50"/>
      <c r="I41" s="51"/>
      <c r="J41" s="50"/>
      <c r="K41" s="50"/>
      <c r="L41" s="50"/>
      <c r="M41" s="50"/>
      <c r="N41" s="50"/>
      <c r="O41" s="10"/>
    </row>
    <row r="42" spans="1:15" ht="15.75">
      <c r="A42" s="7"/>
      <c r="B42" s="15" t="s">
        <v>19</v>
      </c>
      <c r="C42" s="30"/>
      <c r="D42" s="50">
        <f>D44-D40</f>
        <v>43.33564013840831</v>
      </c>
      <c r="E42" s="50"/>
      <c r="F42" s="50">
        <f>F44-F40</f>
        <v>44.53817074862107</v>
      </c>
      <c r="G42" s="50"/>
      <c r="H42" s="50">
        <f>H44-H40</f>
        <v>45.37763365278357</v>
      </c>
      <c r="I42" s="51"/>
      <c r="J42" s="50">
        <f>J44-J40</f>
        <v>40.93589743589743</v>
      </c>
      <c r="K42" s="50"/>
      <c r="L42" s="50">
        <f>L44-L40</f>
        <v>44.06447517319424</v>
      </c>
      <c r="M42" s="50"/>
      <c r="N42" s="50">
        <f>N44-N40</f>
        <v>43.875559952730356</v>
      </c>
      <c r="O42" s="10"/>
    </row>
    <row r="43" spans="1:15" ht="15.75">
      <c r="A43" s="7"/>
      <c r="B43" s="15" t="s">
        <v>21</v>
      </c>
      <c r="C43" s="30"/>
      <c r="D43" s="50"/>
      <c r="E43" s="50"/>
      <c r="F43" s="50"/>
      <c r="G43" s="50"/>
      <c r="H43" s="50"/>
      <c r="I43" s="51"/>
      <c r="J43" s="50"/>
      <c r="K43" s="50"/>
      <c r="L43" s="50"/>
      <c r="M43" s="50"/>
      <c r="N43" s="50"/>
      <c r="O43" s="10"/>
    </row>
    <row r="44" spans="1:15" ht="15.75">
      <c r="A44" s="7"/>
      <c r="B44" s="15" t="s">
        <v>20</v>
      </c>
      <c r="C44" s="30"/>
      <c r="D44" s="50">
        <f>((D26-D24)/D12*D34)+((D26-D24)*D14*(D30/(2000*D32*0.01)))</f>
        <v>218.1015320896278</v>
      </c>
      <c r="E44" s="50"/>
      <c r="F44" s="50">
        <f>((F26-F24)/F12*F34)+((F26-F24)*F14*(F30/(2000*F32*0.01)))</f>
        <v>218.6049991320357</v>
      </c>
      <c r="G44" s="50"/>
      <c r="H44" s="50">
        <f>((H26-H24)/H12*H34)+((H26-H24)*H14*(H30/(2000*H32*0.01)))</f>
        <v>211.40523100644208</v>
      </c>
      <c r="I44" s="51"/>
      <c r="J44" s="50">
        <f>((J26-J24)/J12*J34)+((J26-J24)*J14*(J30/(2000*J32*0.01)))</f>
        <v>208.92726450906812</v>
      </c>
      <c r="K44" s="50"/>
      <c r="L44" s="50">
        <f>((L26-L24)/L12*L34)+((L26-L24)*L14*(L30/(2000*L32*0.01)))</f>
        <v>209.8719544744137</v>
      </c>
      <c r="M44" s="50"/>
      <c r="N44" s="50">
        <f>((N26-N24)/N12*N34)+((N26-N24)*N14*(N30/(2000*N32*0.01)))</f>
        <v>204.47530687468156</v>
      </c>
      <c r="O44" s="10"/>
    </row>
    <row r="45" spans="1:15" ht="15.75">
      <c r="A45" s="7"/>
      <c r="B45" s="15" t="s">
        <v>21</v>
      </c>
      <c r="C45" s="30"/>
      <c r="D45" s="52"/>
      <c r="E45" s="52"/>
      <c r="F45" s="52"/>
      <c r="G45" s="52"/>
      <c r="H45" s="52"/>
      <c r="I45" s="53"/>
      <c r="J45" s="52"/>
      <c r="K45" s="52"/>
      <c r="L45" s="52"/>
      <c r="M45" s="52"/>
      <c r="N45" s="52"/>
      <c r="O45" s="10"/>
    </row>
    <row r="46" spans="1:15" ht="15.75">
      <c r="A46" s="7"/>
      <c r="B46" s="15" t="s">
        <v>25</v>
      </c>
      <c r="C46" s="30"/>
      <c r="D46" s="50">
        <f>D26*D16*0.01*(D28*0.01)</f>
        <v>822.31322723</v>
      </c>
      <c r="E46" s="50"/>
      <c r="F46" s="50">
        <f>F26*F16*0.01*F28*0.01</f>
        <v>811.62315527601</v>
      </c>
      <c r="G46" s="50"/>
      <c r="H46" s="50">
        <f>H26*H16*0.01*H28*0.01</f>
        <v>845.3379975924399</v>
      </c>
      <c r="I46" s="51"/>
      <c r="J46" s="50">
        <f>J26*J16*0.01*J28*0.01</f>
        <v>827.8282025200001</v>
      </c>
      <c r="K46" s="50"/>
      <c r="L46" s="50">
        <f>L26*L16*0.01*L28*0.01</f>
        <v>831.13951533008</v>
      </c>
      <c r="M46" s="50"/>
      <c r="N46" s="50">
        <f>N26*N16*0.01*N28*0.01</f>
        <v>827.8282025200001</v>
      </c>
      <c r="O46" s="10"/>
    </row>
    <row r="47" spans="1:15" ht="15.75">
      <c r="A47" s="7"/>
      <c r="B47" s="15" t="s">
        <v>28</v>
      </c>
      <c r="C47" s="30"/>
      <c r="D47" s="52"/>
      <c r="E47" s="52"/>
      <c r="F47" s="52"/>
      <c r="G47" s="52"/>
      <c r="H47" s="52"/>
      <c r="I47" s="53"/>
      <c r="J47" s="52"/>
      <c r="K47" s="52"/>
      <c r="L47" s="52"/>
      <c r="M47" s="52"/>
      <c r="N47" s="52"/>
      <c r="O47" s="10"/>
    </row>
    <row r="48" spans="1:15" ht="15.75">
      <c r="A48" s="7"/>
      <c r="B48" s="15" t="s">
        <v>26</v>
      </c>
      <c r="C48" s="30"/>
      <c r="D48" s="50">
        <f>D46-D44</f>
        <v>604.2116951403723</v>
      </c>
      <c r="E48" s="40"/>
      <c r="F48" s="50">
        <f>F46-F44</f>
        <v>593.0181561439744</v>
      </c>
      <c r="G48" s="40"/>
      <c r="H48" s="50">
        <f>H46-H44</f>
        <v>633.9327665859978</v>
      </c>
      <c r="I48" s="49"/>
      <c r="J48" s="50">
        <f>J46-J44</f>
        <v>618.900938010932</v>
      </c>
      <c r="K48" s="40"/>
      <c r="L48" s="50">
        <f>L46-L44</f>
        <v>621.2675608556663</v>
      </c>
      <c r="M48" s="40"/>
      <c r="N48" s="50">
        <f>N46-N44</f>
        <v>623.3528956453185</v>
      </c>
      <c r="O48" s="10"/>
    </row>
    <row r="49" spans="1:15" ht="15.75">
      <c r="A49" s="7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10"/>
    </row>
    <row r="50" spans="1:15" ht="15.75">
      <c r="A50" s="7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10"/>
    </row>
    <row r="51" spans="1:15" ht="15.75">
      <c r="A51" s="7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10"/>
    </row>
    <row r="52" spans="1:15" ht="12.75">
      <c r="A52" s="1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2"/>
    </row>
    <row r="53" ht="12.75">
      <c r="O53" s="2"/>
    </row>
    <row r="54" ht="12.75">
      <c r="O54" s="2"/>
    </row>
  </sheetData>
  <sheetProtection password="8867" sheet="1" objects="1" scenarios="1"/>
  <mergeCells count="1">
    <mergeCell ref="D3:K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garland dahlke</dc:creator>
  <cp:keywords/>
  <dc:description/>
  <cp:lastModifiedBy>garland dahlke</cp:lastModifiedBy>
  <dcterms:created xsi:type="dcterms:W3CDTF">2003-03-18T14:07:51Z</dcterms:created>
  <dcterms:modified xsi:type="dcterms:W3CDTF">2003-07-02T18:29:28Z</dcterms:modified>
  <cp:category/>
  <cp:version/>
  <cp:contentType/>
  <cp:contentStatus/>
</cp:coreProperties>
</file>